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<sst xmlns="http://schemas.openxmlformats.org/spreadsheetml/2006/main" count="48" uniqueCount="45">
  <si>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</si>
  <si>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</si>
  <si>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</si>
  <si>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</si>
  <si>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</si>
  <si>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</si>
  <si>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</si>
  <si>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</si>
  <si>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</si>
  <si>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</si>
  <si>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</si>
  <si>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</si>
  <si>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</si>
  <si>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</si>
  <si>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</si>
  <si>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</si>
  <si>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</si>
  <si>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</si>
  <si>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</si>
  <si>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</si>
  <si>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</si>
  <si>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</si>
  <si>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contractata</t>
  </si>
  <si>
    <t xml:space="preserve">Total suma </t>
  </si>
  <si>
    <t>ec.Dinca Agnes</t>
  </si>
  <si>
    <t>Spitalul Orasenesc Gaesti</t>
  </si>
  <si>
    <t>Almina Trading S.A Tgv.</t>
  </si>
  <si>
    <t>CASA DE ASIGURARI DE SANATATE DAMBOVITA</t>
  </si>
  <si>
    <t>dr.jr.Craciun Cornel</t>
  </si>
  <si>
    <t>ec Zarnescu Izabela</t>
  </si>
  <si>
    <t>Spitalul Orasenesc Pucioasa</t>
  </si>
  <si>
    <t>initial</t>
  </si>
  <si>
    <t>Criteriul resurse 50%</t>
  </si>
  <si>
    <t>Diferenta</t>
  </si>
  <si>
    <t xml:space="preserve">de </t>
  </si>
  <si>
    <t>redistribuit</t>
  </si>
  <si>
    <t xml:space="preserve">martie </t>
  </si>
  <si>
    <r>
      <t>Lista furnizorilor de analize medicale de laborator din jud.Dambovita si sumele recalculate pentru luna martie 2020 si redistribuite pentru perioada 20.03.-31.03.2020</t>
    </r>
    <r>
      <rPr>
        <sz val="10"/>
        <rFont val="Times New Roman"/>
        <family val="1"/>
      </rPr>
      <t>,utilizand criteriile din anexa 19 la Ordinul MS/CNAS nr. 397/836/2018,ca urmare a diminuarii cu 14,29 puncte a criteriului de evaluare resurse umane la furnizorul Amadis SRL Moreni incepand cu data de 01.03.2020</t>
    </r>
  </si>
  <si>
    <t>Criteriul evaluare resurse(50%) initial</t>
  </si>
  <si>
    <t>evaluare  - recalculat</t>
  </si>
  <si>
    <t xml:space="preserve">Criteriul de calitate (50%)   </t>
  </si>
  <si>
    <t>Total suma contractata  recalculata</t>
  </si>
  <si>
    <t>martie</t>
  </si>
  <si>
    <r>
      <t>Nota</t>
    </r>
    <r>
      <rPr>
        <sz val="10"/>
        <rFont val="Arial"/>
        <family val="2"/>
      </rPr>
      <t xml:space="preserve">: la Laboratorul Clinic Amadis s-a diminuat cu 14,29 ( de la 423,43 la 409,14 ) nr.de puncte de la criteriul evaluare resurse umane, ca urmare a diminuarii  </t>
    </r>
  </si>
  <si>
    <t>programului de lucru al d-nei chimist Radu Raluca,de la 7 ore/zi la 2 ore/zi,potrivit adresei furnizorului nr.70/19.03.2020 inregistrata la CAS D-ta la nr.3.998/20.03.2020.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</si>
</sst>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3" fontId="1" fillId="25" borderId="10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justify" wrapText="1"/>
    </xf>
    <xf numFmtId="0" fontId="0" fillId="0" borderId="0" xfId="0" applyAlignment="1">
      <alignment wrapText="1"/>
    </xf>
    <xf numFmtId="4" fontId="2" fillId="1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4" fontId="1" fillId="24" borderId="12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25" borderId="10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1" fontId="2" fillId="0" borderId="2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justify" wrapText="1"/>
    </xf>
    <xf numFmtId="0" fontId="0" fillId="0" borderId="0" xfId="0" applyAlignment="1">
      <alignment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8"/>
  <sheetViews>
    <sheetView showGridLines="0" tabSelected="1" zoomScalePageLayoutView="0" workbookViewId="0" topLeftCell="A1">
      <selection activeCell="O31" sqref="O31"/>
    </sheetView>
  </sheetViews>
  <sheetFormatPr defaultColWidth="9.140625" defaultRowHeight="12.75"/>
  <cols>
    <col min="1" max="1" width="23.28125" style="1" customWidth="1"/>
    <col min="2" max="2" width="9.140625" style="1" customWidth="1"/>
    <col min="3" max="3" width="10.140625" style="7" customWidth="1"/>
    <col min="4" max="4" width="11.7109375" style="7" customWidth="1"/>
    <col min="5" max="5" width="8.7109375" style="7" customWidth="1"/>
    <col min="6" max="6" width="10.421875" style="7" customWidth="1"/>
    <col min="7" max="7" width="9.00390625" style="7" customWidth="1"/>
    <col min="8" max="8" width="10.421875" style="7" customWidth="1"/>
    <col min="9" max="9" width="7.28125" style="3" customWidth="1"/>
    <col min="10" max="11" width="9.00390625" style="3" customWidth="1"/>
    <col min="12" max="12" width="9.8515625" style="3" customWidth="1"/>
    <col min="13" max="16384" width="9.140625" style="1" customWidth="1"/>
  </cols>
  <sheetData>
    <row r="1" ht="12.75">
      <c r="A1" s="1" t="s">
        <v>27</v>
      </c>
    </row>
    <row r="3" spans="1:12" ht="12.75">
      <c r="A3" s="70" t="s">
        <v>37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5" ht="26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29"/>
      <c r="N4" s="29"/>
      <c r="O4" s="29"/>
    </row>
    <row r="5" spans="1:12" ht="3.75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12" customFormat="1" ht="18.75" customHeight="1">
      <c r="A6" s="72" t="s">
        <v>0</v>
      </c>
      <c r="B6" s="46" t="s">
        <v>33</v>
      </c>
      <c r="C6" s="57" t="s">
        <v>41</v>
      </c>
      <c r="D6" s="31" t="s">
        <v>23</v>
      </c>
      <c r="E6" s="75">
        <v>1</v>
      </c>
      <c r="F6" s="76"/>
      <c r="G6" s="38">
        <v>2</v>
      </c>
      <c r="H6" s="38"/>
      <c r="I6" s="59">
        <v>2</v>
      </c>
      <c r="J6" s="79"/>
      <c r="K6" s="79"/>
      <c r="L6" s="80"/>
    </row>
    <row r="7" spans="1:12" s="12" customFormat="1" ht="43.5" customHeight="1">
      <c r="A7" s="73"/>
      <c r="B7" s="48" t="s">
        <v>34</v>
      </c>
      <c r="C7" s="58"/>
      <c r="D7" s="32" t="s">
        <v>22</v>
      </c>
      <c r="E7" s="77" t="s">
        <v>38</v>
      </c>
      <c r="F7" s="78"/>
      <c r="G7" s="39" t="s">
        <v>32</v>
      </c>
      <c r="H7" s="39" t="s">
        <v>39</v>
      </c>
      <c r="I7" s="81" t="s">
        <v>40</v>
      </c>
      <c r="J7" s="82"/>
      <c r="K7" s="82"/>
      <c r="L7" s="83"/>
    </row>
    <row r="8" spans="1:12" s="28" customFormat="1" ht="21" customHeight="1">
      <c r="A8" s="73"/>
      <c r="B8" s="49" t="s">
        <v>35</v>
      </c>
      <c r="C8" s="52" t="s">
        <v>42</v>
      </c>
      <c r="D8" s="45" t="s">
        <v>31</v>
      </c>
      <c r="E8" s="23"/>
      <c r="F8" s="24">
        <v>0.5</v>
      </c>
      <c r="G8" s="42"/>
      <c r="H8" s="42">
        <v>0.5</v>
      </c>
      <c r="I8" s="23"/>
      <c r="J8" s="25">
        <v>0.25</v>
      </c>
      <c r="K8" s="26"/>
      <c r="L8" s="27">
        <v>0.25</v>
      </c>
    </row>
    <row r="9" spans="1:12" s="12" customFormat="1" ht="12.75">
      <c r="A9" s="74"/>
      <c r="B9" s="14" t="s">
        <v>36</v>
      </c>
      <c r="C9" s="36">
        <v>486580</v>
      </c>
      <c r="D9" s="33">
        <v>486580</v>
      </c>
      <c r="E9" s="13" t="s">
        <v>2</v>
      </c>
      <c r="F9" s="13" t="s">
        <v>4</v>
      </c>
      <c r="G9" s="13"/>
      <c r="H9" s="13"/>
      <c r="I9" s="13" t="s">
        <v>1</v>
      </c>
      <c r="J9" s="13" t="s">
        <v>4</v>
      </c>
      <c r="K9" s="15" t="s">
        <v>1</v>
      </c>
      <c r="L9" s="15" t="s">
        <v>4</v>
      </c>
    </row>
    <row r="10" spans="1:12" s="12" customFormat="1" ht="12.75" customHeight="1">
      <c r="A10" s="14"/>
      <c r="B10" s="14"/>
      <c r="C10" s="16"/>
      <c r="D10" s="34"/>
      <c r="E10" s="13"/>
      <c r="F10" s="13"/>
      <c r="G10" s="43"/>
      <c r="H10" s="43"/>
      <c r="I10" s="62" t="s">
        <v>18</v>
      </c>
      <c r="J10" s="63"/>
      <c r="K10" s="64" t="s">
        <v>19</v>
      </c>
      <c r="L10" s="65"/>
    </row>
    <row r="11" spans="1:12" s="22" customFormat="1" ht="15" customHeight="1">
      <c r="A11" s="20"/>
      <c r="B11" s="20"/>
      <c r="C11" s="16"/>
      <c r="D11" s="34"/>
      <c r="E11" s="21"/>
      <c r="F11" s="21">
        <v>243290</v>
      </c>
      <c r="G11" s="44"/>
      <c r="H11" s="44">
        <v>243290</v>
      </c>
      <c r="I11" s="66">
        <v>121645</v>
      </c>
      <c r="J11" s="67"/>
      <c r="K11" s="68">
        <v>121645</v>
      </c>
      <c r="L11" s="69"/>
    </row>
    <row r="12" spans="1:12" ht="12.75">
      <c r="A12" s="2" t="s">
        <v>20</v>
      </c>
      <c r="B12" s="50">
        <f>C12-D12</f>
        <v>64.00593500000105</v>
      </c>
      <c r="C12" s="18">
        <f>H12+J12+L12</f>
        <v>59403.773569000004</v>
      </c>
      <c r="D12" s="18">
        <f>L12+J12+F12</f>
        <v>59339.767634</v>
      </c>
      <c r="E12" s="5">
        <v>1649</v>
      </c>
      <c r="F12" s="17">
        <f aca="true" t="shared" si="0" ref="F12:F24">E12*$F$26</f>
        <v>42358.301634</v>
      </c>
      <c r="G12" s="47">
        <v>1649</v>
      </c>
      <c r="H12" s="17">
        <f>G12*$G$26</f>
        <v>42422.307569000004</v>
      </c>
      <c r="I12" s="10">
        <v>122</v>
      </c>
      <c r="J12" s="19">
        <f aca="true" t="shared" si="1" ref="J12:J24">ROUND($I$26*I12,2)</f>
        <v>9369.12</v>
      </c>
      <c r="K12" s="30">
        <v>524</v>
      </c>
      <c r="L12" s="19">
        <f aca="true" t="shared" si="2" ref="L12:L24">ROUND($K$26*K12,3)</f>
        <v>7612.346</v>
      </c>
    </row>
    <row r="13" spans="1:12" ht="12.75">
      <c r="A13" s="2" t="s">
        <v>12</v>
      </c>
      <c r="B13" s="50">
        <f aca="true" t="shared" si="3" ref="B13:B24">C13-D13</f>
        <v>31.900107749999734</v>
      </c>
      <c r="C13" s="18">
        <f aca="true" t="shared" si="4" ref="C13:C24">H13+J13+L13</f>
        <v>40820.450669850004</v>
      </c>
      <c r="D13" s="18">
        <f aca="true" t="shared" si="5" ref="D13:D24">L13+J13+F13</f>
        <v>40788.550562100005</v>
      </c>
      <c r="E13" s="5">
        <v>821.85</v>
      </c>
      <c r="F13" s="17">
        <f t="shared" si="0"/>
        <v>21111.0795621</v>
      </c>
      <c r="G13" s="47">
        <v>821.85</v>
      </c>
      <c r="H13" s="17">
        <f aca="true" t="shared" si="6" ref="H13:H24">G13*$G$26</f>
        <v>21142.97966985</v>
      </c>
      <c r="I13" s="10">
        <v>138</v>
      </c>
      <c r="J13" s="19">
        <f t="shared" si="1"/>
        <v>10597.86</v>
      </c>
      <c r="K13" s="30">
        <v>625</v>
      </c>
      <c r="L13" s="19">
        <f t="shared" si="2"/>
        <v>9079.611</v>
      </c>
    </row>
    <row r="14" spans="1:12" ht="14.25" customHeight="1">
      <c r="A14" s="2" t="s">
        <v>26</v>
      </c>
      <c r="B14" s="50">
        <f t="shared" si="3"/>
        <v>46.71229989999847</v>
      </c>
      <c r="C14" s="18">
        <f t="shared" si="4"/>
        <v>50092.008440260004</v>
      </c>
      <c r="D14" s="18">
        <f t="shared" si="5"/>
        <v>50045.296140360006</v>
      </c>
      <c r="E14" s="5">
        <v>1203.46</v>
      </c>
      <c r="F14" s="17">
        <f t="shared" si="0"/>
        <v>30913.59714036</v>
      </c>
      <c r="G14" s="47">
        <v>1203.46</v>
      </c>
      <c r="H14" s="17">
        <f t="shared" si="6"/>
        <v>30960.30944026</v>
      </c>
      <c r="I14" s="10">
        <v>143</v>
      </c>
      <c r="J14" s="19">
        <f t="shared" si="1"/>
        <v>10981.84</v>
      </c>
      <c r="K14" s="30">
        <v>561</v>
      </c>
      <c r="L14" s="19">
        <f t="shared" si="2"/>
        <v>8149.859</v>
      </c>
    </row>
    <row r="15" spans="1:12" ht="12.75">
      <c r="A15" s="2" t="s">
        <v>9</v>
      </c>
      <c r="B15" s="50">
        <f t="shared" si="3"/>
        <v>55.69952499998908</v>
      </c>
      <c r="C15" s="18">
        <f t="shared" si="4"/>
        <v>67961.199235</v>
      </c>
      <c r="D15" s="18">
        <f t="shared" si="5"/>
        <v>67905.49971</v>
      </c>
      <c r="E15" s="5">
        <v>1435</v>
      </c>
      <c r="F15" s="17">
        <f t="shared" si="0"/>
        <v>36861.22671</v>
      </c>
      <c r="G15" s="47">
        <v>1435</v>
      </c>
      <c r="H15" s="17">
        <f t="shared" si="6"/>
        <v>36916.926235</v>
      </c>
      <c r="I15" s="10">
        <v>157</v>
      </c>
      <c r="J15" s="19">
        <f t="shared" si="1"/>
        <v>12056.99</v>
      </c>
      <c r="K15" s="30">
        <v>1307</v>
      </c>
      <c r="L15" s="19">
        <f t="shared" si="2"/>
        <v>18987.283</v>
      </c>
    </row>
    <row r="16" spans="1:12" ht="12.75">
      <c r="A16" s="2" t="s">
        <v>8</v>
      </c>
      <c r="B16" s="50">
        <f t="shared" si="3"/>
        <v>22.167634649998945</v>
      </c>
      <c r="C16" s="18">
        <f t="shared" si="4"/>
        <v>29677.255119909998</v>
      </c>
      <c r="D16" s="18">
        <f t="shared" si="5"/>
        <v>29655.08748526</v>
      </c>
      <c r="E16" s="5">
        <v>571.11</v>
      </c>
      <c r="F16" s="17">
        <f t="shared" si="0"/>
        <v>14670.25448526</v>
      </c>
      <c r="G16" s="47">
        <v>571.11</v>
      </c>
      <c r="H16" s="17">
        <f t="shared" si="6"/>
        <v>14692.422119910001</v>
      </c>
      <c r="I16" s="10">
        <v>103</v>
      </c>
      <c r="J16" s="19">
        <f t="shared" si="1"/>
        <v>7910</v>
      </c>
      <c r="K16" s="30">
        <v>487</v>
      </c>
      <c r="L16" s="19">
        <f t="shared" si="2"/>
        <v>7074.833</v>
      </c>
    </row>
    <row r="17" spans="1:12" ht="12.75">
      <c r="A17" s="2" t="s">
        <v>13</v>
      </c>
      <c r="B17" s="50">
        <f t="shared" si="3"/>
        <v>29.223425350006437</v>
      </c>
      <c r="C17" s="18">
        <f t="shared" si="4"/>
        <v>48779.90512409</v>
      </c>
      <c r="D17" s="18">
        <f t="shared" si="5"/>
        <v>48750.681698739994</v>
      </c>
      <c r="E17" s="5">
        <v>752.89</v>
      </c>
      <c r="F17" s="17">
        <f t="shared" si="0"/>
        <v>19339.68569874</v>
      </c>
      <c r="G17" s="47">
        <v>752.89</v>
      </c>
      <c r="H17" s="17">
        <f t="shared" si="6"/>
        <v>19368.90912409</v>
      </c>
      <c r="I17" s="10">
        <v>159</v>
      </c>
      <c r="J17" s="19">
        <f t="shared" si="1"/>
        <v>12210.58</v>
      </c>
      <c r="K17" s="30">
        <v>1184</v>
      </c>
      <c r="L17" s="19">
        <f t="shared" si="2"/>
        <v>17200.416</v>
      </c>
    </row>
    <row r="18" spans="1:12" ht="12.75">
      <c r="A18" s="2" t="s">
        <v>10</v>
      </c>
      <c r="B18" s="50">
        <f t="shared" si="3"/>
        <v>16.94662900000185</v>
      </c>
      <c r="C18" s="18">
        <f t="shared" si="4"/>
        <v>24456.854964600003</v>
      </c>
      <c r="D18" s="18">
        <f t="shared" si="5"/>
        <v>24439.9083356</v>
      </c>
      <c r="E18" s="5">
        <v>436.6</v>
      </c>
      <c r="F18" s="17">
        <f t="shared" si="0"/>
        <v>11215.060335600001</v>
      </c>
      <c r="G18" s="47">
        <v>436.6</v>
      </c>
      <c r="H18" s="17">
        <f t="shared" si="6"/>
        <v>11232.006964600001</v>
      </c>
      <c r="I18" s="10">
        <v>92</v>
      </c>
      <c r="J18" s="19">
        <f t="shared" si="1"/>
        <v>7065.24</v>
      </c>
      <c r="K18" s="30">
        <v>424</v>
      </c>
      <c r="L18" s="19">
        <f t="shared" si="2"/>
        <v>6159.608</v>
      </c>
    </row>
    <row r="19" spans="1:12" ht="12.75">
      <c r="A19" s="2" t="s">
        <v>15</v>
      </c>
      <c r="B19" s="50">
        <f t="shared" si="3"/>
        <v>14.309149749999051</v>
      </c>
      <c r="C19" s="18">
        <f t="shared" si="4"/>
        <v>24269.64676065</v>
      </c>
      <c r="D19" s="18">
        <f t="shared" si="5"/>
        <v>24255.337610900002</v>
      </c>
      <c r="E19" s="5">
        <v>368.65</v>
      </c>
      <c r="F19" s="17">
        <f t="shared" si="0"/>
        <v>9469.6106109</v>
      </c>
      <c r="G19" s="47">
        <v>368.65</v>
      </c>
      <c r="H19" s="17">
        <f t="shared" si="6"/>
        <v>9483.91976065</v>
      </c>
      <c r="I19" s="10">
        <v>118</v>
      </c>
      <c r="J19" s="19">
        <f t="shared" si="1"/>
        <v>9061.94</v>
      </c>
      <c r="K19" s="30">
        <v>394</v>
      </c>
      <c r="L19" s="19">
        <f t="shared" si="2"/>
        <v>5723.787</v>
      </c>
    </row>
    <row r="20" spans="1:12" ht="12.75">
      <c r="A20" s="2" t="s">
        <v>11</v>
      </c>
      <c r="B20" s="50">
        <f t="shared" si="3"/>
        <v>17.10111269999834</v>
      </c>
      <c r="C20" s="18">
        <f t="shared" si="4"/>
        <v>30066.35476698</v>
      </c>
      <c r="D20" s="18">
        <f t="shared" si="5"/>
        <v>30049.25365428</v>
      </c>
      <c r="E20" s="5">
        <v>440.58</v>
      </c>
      <c r="F20" s="17">
        <f t="shared" si="0"/>
        <v>11317.29565428</v>
      </c>
      <c r="G20" s="47">
        <v>440.58</v>
      </c>
      <c r="H20" s="17">
        <f t="shared" si="6"/>
        <v>11334.39676698</v>
      </c>
      <c r="I20" s="10">
        <v>115</v>
      </c>
      <c r="J20" s="19">
        <f t="shared" si="1"/>
        <v>8831.55</v>
      </c>
      <c r="K20" s="30">
        <v>681.5</v>
      </c>
      <c r="L20" s="19">
        <f t="shared" si="2"/>
        <v>9900.408</v>
      </c>
    </row>
    <row r="21" spans="1:12" ht="12.75">
      <c r="A21" s="2" t="s">
        <v>7</v>
      </c>
      <c r="B21" s="50">
        <f t="shared" si="3"/>
        <v>-351.19026203999965</v>
      </c>
      <c r="C21" s="18">
        <f t="shared" si="4"/>
        <v>29864.575780339997</v>
      </c>
      <c r="D21" s="18">
        <f t="shared" si="5"/>
        <v>30215.766042379997</v>
      </c>
      <c r="E21" s="5">
        <v>423.43</v>
      </c>
      <c r="F21" s="17">
        <f t="shared" si="0"/>
        <v>10876.759042380001</v>
      </c>
      <c r="G21" s="47">
        <v>409.14</v>
      </c>
      <c r="H21" s="17">
        <f t="shared" si="6"/>
        <v>10525.56878034</v>
      </c>
      <c r="I21" s="10">
        <v>116</v>
      </c>
      <c r="J21" s="19">
        <f t="shared" si="1"/>
        <v>8908.35</v>
      </c>
      <c r="K21" s="30">
        <v>718</v>
      </c>
      <c r="L21" s="19">
        <f t="shared" si="2"/>
        <v>10430.657</v>
      </c>
    </row>
    <row r="22" spans="1:12" ht="12.75">
      <c r="A22" s="2" t="s">
        <v>21</v>
      </c>
      <c r="B22" s="50">
        <f t="shared" si="3"/>
        <v>13.393503899998905</v>
      </c>
      <c r="C22" s="18">
        <f t="shared" si="4"/>
        <v>30189.838509859997</v>
      </c>
      <c r="D22" s="18">
        <f t="shared" si="5"/>
        <v>30176.44500596</v>
      </c>
      <c r="E22" s="5">
        <v>345.06</v>
      </c>
      <c r="F22" s="17">
        <f t="shared" si="0"/>
        <v>8863.64800596</v>
      </c>
      <c r="G22" s="47">
        <v>345.06</v>
      </c>
      <c r="H22" s="17">
        <f t="shared" si="6"/>
        <v>8877.04150986</v>
      </c>
      <c r="I22" s="10">
        <v>133</v>
      </c>
      <c r="J22" s="19">
        <f t="shared" si="1"/>
        <v>10213.88</v>
      </c>
      <c r="K22" s="30">
        <v>764</v>
      </c>
      <c r="L22" s="19">
        <f t="shared" si="2"/>
        <v>11098.917</v>
      </c>
    </row>
    <row r="23" spans="1:12" ht="12.75">
      <c r="A23" s="2" t="s">
        <v>25</v>
      </c>
      <c r="B23" s="50">
        <f t="shared" si="3"/>
        <v>16.504138000003877</v>
      </c>
      <c r="C23" s="18">
        <f t="shared" si="4"/>
        <v>24416.868641200002</v>
      </c>
      <c r="D23" s="18">
        <f t="shared" si="5"/>
        <v>24400.3645032</v>
      </c>
      <c r="E23" s="5">
        <v>425.2</v>
      </c>
      <c r="F23" s="17">
        <f t="shared" si="0"/>
        <v>10922.2255032</v>
      </c>
      <c r="G23" s="47">
        <v>425.2</v>
      </c>
      <c r="H23" s="17">
        <f t="shared" si="6"/>
        <v>10938.7296412</v>
      </c>
      <c r="I23" s="10">
        <v>104</v>
      </c>
      <c r="J23" s="19">
        <f t="shared" si="1"/>
        <v>7986.79</v>
      </c>
      <c r="K23" s="30">
        <v>378</v>
      </c>
      <c r="L23" s="19">
        <f t="shared" si="2"/>
        <v>5491.349</v>
      </c>
    </row>
    <row r="24" spans="1:12" ht="12.75">
      <c r="A24" s="2" t="s">
        <v>30</v>
      </c>
      <c r="B24" s="50">
        <f t="shared" si="3"/>
        <v>23.226895999996486</v>
      </c>
      <c r="C24" s="18">
        <f t="shared" si="4"/>
        <v>26581.2818704</v>
      </c>
      <c r="D24" s="18">
        <f t="shared" si="5"/>
        <v>26558.0549744</v>
      </c>
      <c r="E24" s="5">
        <v>598.4</v>
      </c>
      <c r="F24" s="17">
        <f t="shared" si="0"/>
        <v>15371.2599744</v>
      </c>
      <c r="G24" s="47">
        <v>598.4</v>
      </c>
      <c r="H24" s="17">
        <f t="shared" si="6"/>
        <v>15394.4868704</v>
      </c>
      <c r="I24" s="10">
        <v>84</v>
      </c>
      <c r="J24" s="19">
        <f t="shared" si="1"/>
        <v>6450.87</v>
      </c>
      <c r="K24" s="30">
        <v>326</v>
      </c>
      <c r="L24" s="19">
        <f t="shared" si="2"/>
        <v>4735.925</v>
      </c>
    </row>
    <row r="25" spans="1:12" ht="25.5">
      <c r="A25" s="11" t="s">
        <v>5</v>
      </c>
      <c r="B25" s="51">
        <f>SUM(B12:B24)</f>
        <v>9.495999256614596E-05</v>
      </c>
      <c r="C25" s="8">
        <f>SUM(C12:C24)</f>
        <v>486580.01345214</v>
      </c>
      <c r="D25" s="37">
        <f>SUM(D12:D24)</f>
        <v>486580.01335717994</v>
      </c>
      <c r="E25" s="8">
        <f aca="true" t="shared" si="7" ref="E25:L25">SUM(E12:E24)</f>
        <v>9471.23</v>
      </c>
      <c r="F25" s="8">
        <f t="shared" si="7"/>
        <v>243290.00435718</v>
      </c>
      <c r="G25" s="8">
        <f>SUM(G12:G24)</f>
        <v>9456.94</v>
      </c>
      <c r="H25" s="8">
        <f>SUM(H12:H24)</f>
        <v>243290.00445214004</v>
      </c>
      <c r="I25" s="8">
        <f t="shared" si="7"/>
        <v>1584</v>
      </c>
      <c r="J25" s="8">
        <f t="shared" si="7"/>
        <v>121645.01000000001</v>
      </c>
      <c r="K25" s="8">
        <f t="shared" si="7"/>
        <v>8373.5</v>
      </c>
      <c r="L25" s="8">
        <f t="shared" si="7"/>
        <v>121644.999</v>
      </c>
    </row>
    <row r="26" spans="1:12" ht="12.75">
      <c r="A26" s="2" t="s">
        <v>3</v>
      </c>
      <c r="B26" s="2"/>
      <c r="C26" s="6"/>
      <c r="D26" s="6"/>
      <c r="E26" s="9"/>
      <c r="F26" s="9">
        <f>ROUND(F11/E25,6)</f>
        <v>25.687266</v>
      </c>
      <c r="G26" s="9">
        <f>ROUND(F11/G25,6)</f>
        <v>25.726081</v>
      </c>
      <c r="H26" s="9"/>
      <c r="I26" s="4">
        <f>ROUND(C9*25%/I25,6)</f>
        <v>76.796086</v>
      </c>
      <c r="J26" s="4"/>
      <c r="K26" s="4">
        <f>ROUND(C9*25%/K25,6)</f>
        <v>14.527378</v>
      </c>
      <c r="L26" s="4"/>
    </row>
    <row r="27" spans="1:14" ht="12.75">
      <c r="A27" s="53" t="s">
        <v>43</v>
      </c>
      <c r="B27" s="53"/>
      <c r="C27" s="54"/>
      <c r="D27" s="54"/>
      <c r="E27" s="54"/>
      <c r="F27" s="54"/>
      <c r="G27" s="54"/>
      <c r="H27" s="54"/>
      <c r="I27" s="54"/>
      <c r="J27" s="54"/>
      <c r="K27" s="55"/>
      <c r="L27" s="54"/>
      <c r="M27" s="56"/>
      <c r="N27" s="56"/>
    </row>
    <row r="28" spans="1:14" ht="15.75" customHeight="1">
      <c r="A28" s="60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3" ht="15.75" customHeight="1">
      <c r="A29" s="40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2" ht="12.75">
      <c r="A30" s="1" t="s">
        <v>6</v>
      </c>
      <c r="C30" s="1" t="s">
        <v>14</v>
      </c>
      <c r="D30" s="1"/>
      <c r="E30" s="1"/>
      <c r="F30" s="1"/>
      <c r="G30" s="1"/>
      <c r="H30" s="1"/>
      <c r="I30" s="1" t="s">
        <v>17</v>
      </c>
      <c r="J30" s="1"/>
      <c r="K30" s="1"/>
      <c r="L30" s="1"/>
    </row>
    <row r="31" spans="1:12" ht="12.75">
      <c r="A31" s="1" t="s">
        <v>28</v>
      </c>
      <c r="C31" s="1" t="s">
        <v>29</v>
      </c>
      <c r="D31" s="1"/>
      <c r="E31" s="1"/>
      <c r="F31" s="1"/>
      <c r="G31" s="1"/>
      <c r="H31" s="1"/>
      <c r="I31" s="1" t="s">
        <v>24</v>
      </c>
      <c r="J31" s="1"/>
      <c r="K31" s="1"/>
      <c r="L31" s="1"/>
    </row>
    <row r="33" spans="1:12" ht="12.75">
      <c r="A33" s="3"/>
      <c r="B33" s="3"/>
      <c r="C33" s="3"/>
      <c r="D33" s="3"/>
      <c r="E33" s="3"/>
      <c r="F33" s="3"/>
      <c r="G33" s="3"/>
      <c r="H33" s="3"/>
      <c r="I33" s="1"/>
      <c r="J33" s="1"/>
      <c r="K33" s="1"/>
      <c r="L33" s="35">
        <v>43910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5"/>
      <c r="J34" s="1"/>
      <c r="K34" s="1"/>
      <c r="L34" s="1"/>
    </row>
    <row r="35" spans="1:12" ht="12.75">
      <c r="A35" s="3"/>
      <c r="B35" s="3"/>
      <c r="C35" s="3"/>
      <c r="D35" s="3"/>
      <c r="E35" s="3"/>
      <c r="F35" s="3"/>
      <c r="G35" s="3"/>
      <c r="H35" s="3"/>
      <c r="I35" s="1"/>
      <c r="J35" s="1"/>
      <c r="K35" s="1"/>
      <c r="L35" s="1"/>
    </row>
    <row r="36" spans="1:12" ht="12.75">
      <c r="A36" s="3" t="s">
        <v>16</v>
      </c>
      <c r="B36" s="3"/>
      <c r="C36" s="3"/>
      <c r="D36" s="3"/>
      <c r="E36" s="3"/>
      <c r="F36" s="3"/>
      <c r="G36" s="3"/>
      <c r="H36" s="3"/>
      <c r="I36" s="1"/>
      <c r="J36" s="35">
        <v>43910</v>
      </c>
      <c r="K36" s="1"/>
      <c r="L36" s="1"/>
    </row>
    <row r="37" spans="1:12" ht="12.75">
      <c r="A37" s="3"/>
      <c r="B37" s="3"/>
      <c r="C37" s="3"/>
      <c r="D37" s="3"/>
      <c r="E37" s="3"/>
      <c r="F37" s="3"/>
      <c r="G37" s="3"/>
      <c r="H37" s="3"/>
      <c r="I37" s="1"/>
      <c r="J37" s="1"/>
      <c r="K37" s="1"/>
      <c r="L37" s="1"/>
    </row>
    <row r="38" spans="1:12" ht="12.75">
      <c r="A38" s="3"/>
      <c r="B38" s="3"/>
      <c r="C38" s="3"/>
      <c r="D38" s="3"/>
      <c r="E38" s="3"/>
      <c r="F38" s="3"/>
      <c r="G38" s="3"/>
      <c r="H38" s="3"/>
      <c r="I38" s="1"/>
      <c r="J38" s="1"/>
      <c r="K38" s="1"/>
      <c r="L38" s="1"/>
    </row>
    <row r="39" spans="1:12" ht="12.7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</row>
    <row r="40" spans="1:12" ht="12.75">
      <c r="A40" s="3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</row>
    <row r="41" spans="1:12" ht="12.7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</row>
    <row r="42" spans="1:12" ht="12.7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</row>
    <row r="43" spans="1:12" ht="12.7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</row>
    <row r="44" spans="1:12" ht="12.7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</row>
    <row r="45" spans="1:12" ht="12.7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</row>
    <row r="46" spans="1:12" ht="12.7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</row>
    <row r="47" spans="1:12" ht="12.75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</row>
    <row r="48" spans="1:12" ht="12.75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</row>
  </sheetData>
  <sheetProtection/>
  <mergeCells count="13">
    <mergeCell ref="A3:L4"/>
    <mergeCell ref="A5:L5"/>
    <mergeCell ref="A6:A9"/>
    <mergeCell ref="E6:F6"/>
    <mergeCell ref="E7:F7"/>
    <mergeCell ref="C6:C7"/>
    <mergeCell ref="I6:L6"/>
    <mergeCell ref="I7:L7"/>
    <mergeCell ref="A28:N28"/>
    <mergeCell ref="I10:J10"/>
    <mergeCell ref="K10:L10"/>
    <mergeCell ref="I11:J11"/>
    <mergeCell ref="K11:L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2020-03-23T10:12:25Z</cp:lastPrinted>
  <dcterms:created xsi:type="dcterms:W3CDTF">2003-01-21T08:22:40Z</dcterms:created>
  <dcterms:modified xsi:type="dcterms:W3CDTF">2020-04-15T08:42:12Z</dcterms:modified>
  <cp:category/>
  <cp:version/>
  <cp:contentType/>
  <cp:contentStatus/>
</cp:coreProperties>
</file>